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315" windowHeight="11040" activeTab="0"/>
  </bookViews>
  <sheets>
    <sheet name="Annexure-IV " sheetId="1" r:id="rId1"/>
    <sheet name="Annexure-V " sheetId="2" r:id="rId2"/>
  </sheets>
  <definedNames/>
  <calcPr fullCalcOnLoad="1"/>
</workbook>
</file>

<file path=xl/sharedStrings.xml><?xml version="1.0" encoding="utf-8"?>
<sst xmlns="http://schemas.openxmlformats.org/spreadsheetml/2006/main" count="154" uniqueCount="81">
  <si>
    <t>Sl. No.</t>
  </si>
  <si>
    <t>Category</t>
  </si>
  <si>
    <t>Consumers</t>
  </si>
  <si>
    <r>
      <t>8 = (</t>
    </r>
    <r>
      <rPr>
        <b/>
        <u val="single"/>
        <sz val="8"/>
        <rFont val="Arial"/>
        <family val="2"/>
      </rPr>
      <t>3*6*12)</t>
    </r>
  </si>
  <si>
    <t>9 = 5*7*10.0</t>
  </si>
  <si>
    <t>10 = 8+9</t>
  </si>
  <si>
    <t>11 = (10/5)/10.0</t>
  </si>
  <si>
    <t>i)</t>
  </si>
  <si>
    <t>ii)</t>
  </si>
  <si>
    <t>iii)</t>
  </si>
  <si>
    <t>Domestic</t>
  </si>
  <si>
    <t>iv)</t>
  </si>
  <si>
    <t>Total Domestic</t>
  </si>
  <si>
    <t>Commercial</t>
  </si>
  <si>
    <t>Commercial HT</t>
  </si>
  <si>
    <t>Total Commercial</t>
  </si>
  <si>
    <t xml:space="preserve"> </t>
  </si>
  <si>
    <t>Public Lighting</t>
  </si>
  <si>
    <t>Total Industrial</t>
  </si>
  <si>
    <t>Bulk Supply HT</t>
  </si>
  <si>
    <t>Grand Total</t>
  </si>
  <si>
    <t>Av.realisation   (Rs/kWh)</t>
  </si>
  <si>
    <t>Connected Load (in kW)</t>
  </si>
  <si>
    <t>Total Fixed Charges (Rs. Lakh)</t>
  </si>
  <si>
    <t>Sales/Consumer/Month (in kWh)</t>
  </si>
  <si>
    <t>Revenue /month</t>
  </si>
  <si>
    <t>Energy Charge (Rs./kWh)</t>
  </si>
  <si>
    <t>Connected Load           (in kW)</t>
  </si>
  <si>
    <t>Energy charge (Rs./kWh)</t>
  </si>
  <si>
    <t>Fixed Charge (Rs/kW)</t>
  </si>
  <si>
    <t>Fixed Charge (Rs/connected load)</t>
  </si>
  <si>
    <t>Annual Revenue       (in Rs lakh)</t>
  </si>
  <si>
    <t>Annual Revenue  (Rs Lakh)</t>
  </si>
  <si>
    <t>Annual energy Sales             (in MU)</t>
  </si>
  <si>
    <t>Total Revenue      (in Rs lakhs)</t>
  </si>
  <si>
    <t xml:space="preserve"> Total Fixed Charges          (in Rs lakh)</t>
  </si>
  <si>
    <t>&gt; 15</t>
  </si>
  <si>
    <t>&gt; 300</t>
  </si>
  <si>
    <t>PWW LT</t>
  </si>
  <si>
    <t>PWW HT</t>
  </si>
  <si>
    <t>Total PWW</t>
  </si>
  <si>
    <t>Irr. &amp; Agl LT</t>
  </si>
  <si>
    <t>Irr. &amp; Agl HT</t>
  </si>
  <si>
    <t>Total Irr. &amp; Agl LT</t>
  </si>
  <si>
    <t>Micro &amp; Small LT</t>
  </si>
  <si>
    <t>Medium HT</t>
  </si>
  <si>
    <t>Large HT</t>
  </si>
  <si>
    <t xml:space="preserve"> LT</t>
  </si>
  <si>
    <t>KJ</t>
  </si>
  <si>
    <t>1)</t>
  </si>
  <si>
    <t>2)</t>
  </si>
  <si>
    <t>a)</t>
  </si>
  <si>
    <t>b)</t>
  </si>
  <si>
    <t>Sub Total KJ</t>
  </si>
  <si>
    <t>Sub Total LT</t>
  </si>
  <si>
    <t>Public Water Works</t>
  </si>
  <si>
    <t>Irrigation &amp; Agri</t>
  </si>
  <si>
    <t>Industrial</t>
  </si>
  <si>
    <t>c)</t>
  </si>
  <si>
    <t>Normal Domestic LT</t>
  </si>
  <si>
    <t>20/connection</t>
  </si>
  <si>
    <t xml:space="preserve"> Total Energy Charges(Rs. Lakh)</t>
  </si>
  <si>
    <t xml:space="preserve"> Energy charge /Consumer(in Rs)</t>
  </si>
  <si>
    <t>Total energy charge (in Rs lakh)</t>
  </si>
  <si>
    <t>0 - 15</t>
  </si>
  <si>
    <t>0 - 200</t>
  </si>
  <si>
    <t>0 - 300</t>
  </si>
  <si>
    <t xml:space="preserve"> 0 - 100</t>
  </si>
  <si>
    <t>0 - 100</t>
  </si>
  <si>
    <t>0 -200</t>
  </si>
  <si>
    <t>0 -300</t>
  </si>
  <si>
    <r>
      <t xml:space="preserve">Manipur - Expected Revenue from Revised Tariff </t>
    </r>
    <r>
      <rPr>
        <b/>
        <i/>
        <sz val="12"/>
        <rFont val="Arial"/>
        <family val="2"/>
      </rPr>
      <t>(Telescopic)</t>
    </r>
    <r>
      <rPr>
        <b/>
        <sz val="12"/>
        <rFont val="Arial"/>
        <family val="2"/>
      </rPr>
      <t xml:space="preserve"> effective from 01.04.2014</t>
    </r>
  </si>
  <si>
    <t>Revised Tariff</t>
  </si>
  <si>
    <r>
      <t>Manipur - Expected Revenue from Existing Tariff</t>
    </r>
    <r>
      <rPr>
        <b/>
        <i/>
        <sz val="12"/>
        <rFont val="Arial"/>
        <family val="2"/>
      </rPr>
      <t xml:space="preserve">(non-telescopic) </t>
    </r>
    <r>
      <rPr>
        <b/>
        <sz val="12"/>
        <rFont val="Arial"/>
        <family val="2"/>
      </rPr>
      <t>effective fro 01.09.2012</t>
    </r>
  </si>
  <si>
    <t>Annexure - V</t>
  </si>
  <si>
    <t>Annexure - IV</t>
  </si>
  <si>
    <t>First 15 kWh</t>
  </si>
  <si>
    <t>Balance above 15 kWh</t>
  </si>
  <si>
    <t>First 100 kWh</t>
  </si>
  <si>
    <t>Next 100 kWh</t>
  </si>
  <si>
    <t>Balance above 300 kWh</t>
  </si>
</sst>
</file>

<file path=xl/styles.xml><?xml version="1.0" encoding="utf-8"?>
<styleSheet xmlns="http://schemas.openxmlformats.org/spreadsheetml/2006/main">
  <numFmts count="4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%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86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" fontId="6" fillId="0" borderId="10" xfId="0" applyNumberFormat="1" applyFont="1" applyBorder="1" applyAlignment="1">
      <alignment horizontal="right" wrapText="1"/>
    </xf>
    <xf numFmtId="1" fontId="6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10" fontId="1" fillId="0" borderId="0" xfId="57" applyNumberFormat="1" applyFont="1" applyAlignment="1">
      <alignment/>
    </xf>
    <xf numFmtId="17" fontId="3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 quotePrefix="1">
      <alignment/>
    </xf>
    <xf numFmtId="0" fontId="1" fillId="0" borderId="0" xfId="0" applyFont="1" applyAlignment="1">
      <alignment horizontal="left"/>
    </xf>
    <xf numFmtId="1" fontId="5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0" xfId="0" applyNumberFormat="1" applyFont="1" applyAlignment="1" quotePrefix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E50" sqref="E50"/>
    </sheetView>
  </sheetViews>
  <sheetFormatPr defaultColWidth="9.140625" defaultRowHeight="12.75"/>
  <cols>
    <col min="1" max="1" width="4.57421875" style="0" customWidth="1"/>
    <col min="2" max="2" width="18.00390625" style="0" customWidth="1"/>
    <col min="3" max="3" width="11.00390625" style="0" customWidth="1"/>
    <col min="4" max="5" width="12.8515625" style="0" customWidth="1"/>
    <col min="6" max="7" width="14.00390625" style="0" customWidth="1"/>
    <col min="8" max="8" width="13.140625" style="0" customWidth="1"/>
    <col min="9" max="9" width="15.8515625" style="0" customWidth="1"/>
    <col min="10" max="10" width="11.7109375" style="0" customWidth="1"/>
  </cols>
  <sheetData>
    <row r="1" spans="1:11" ht="12" customHeight="1">
      <c r="A1" s="9"/>
      <c r="B1" s="10"/>
      <c r="C1" s="10"/>
      <c r="D1" s="10"/>
      <c r="E1" s="10"/>
      <c r="F1" s="10"/>
      <c r="G1" s="10"/>
      <c r="H1" s="10"/>
      <c r="I1" s="10"/>
      <c r="J1" s="71" t="s">
        <v>75</v>
      </c>
      <c r="K1" s="71"/>
    </row>
    <row r="2" spans="1:11" ht="15.75" customHeight="1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4" customHeight="1">
      <c r="A3" s="70" t="s">
        <v>0</v>
      </c>
      <c r="B3" s="70" t="s">
        <v>1</v>
      </c>
      <c r="C3" s="68" t="s">
        <v>2</v>
      </c>
      <c r="D3" s="68" t="s">
        <v>22</v>
      </c>
      <c r="E3" s="68" t="s">
        <v>33</v>
      </c>
      <c r="F3" s="68" t="s">
        <v>30</v>
      </c>
      <c r="G3" s="68" t="s">
        <v>26</v>
      </c>
      <c r="H3" s="68" t="s">
        <v>23</v>
      </c>
      <c r="I3" s="68" t="s">
        <v>61</v>
      </c>
      <c r="J3" s="68" t="s">
        <v>32</v>
      </c>
      <c r="K3" s="70" t="s">
        <v>21</v>
      </c>
    </row>
    <row r="4" spans="1:11" ht="21" customHeight="1">
      <c r="A4" s="70"/>
      <c r="B4" s="70"/>
      <c r="C4" s="69"/>
      <c r="D4" s="69"/>
      <c r="E4" s="69"/>
      <c r="F4" s="69"/>
      <c r="G4" s="69"/>
      <c r="H4" s="69"/>
      <c r="I4" s="69"/>
      <c r="J4" s="69"/>
      <c r="K4" s="70"/>
    </row>
    <row r="5" spans="1:11" ht="12" customHeight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12" t="s">
        <v>3</v>
      </c>
      <c r="I5" s="67" t="s">
        <v>4</v>
      </c>
      <c r="J5" s="67" t="s">
        <v>5</v>
      </c>
      <c r="K5" s="67" t="s">
        <v>6</v>
      </c>
    </row>
    <row r="6" spans="1:11" ht="12" customHeight="1">
      <c r="A6" s="67"/>
      <c r="B6" s="67"/>
      <c r="C6" s="67"/>
      <c r="D6" s="67"/>
      <c r="E6" s="67"/>
      <c r="F6" s="67"/>
      <c r="G6" s="67"/>
      <c r="H6" s="12">
        <v>100000</v>
      </c>
      <c r="I6" s="67"/>
      <c r="J6" s="67"/>
      <c r="K6" s="67"/>
    </row>
    <row r="7" spans="1:11" ht="12" customHeight="1">
      <c r="A7" s="12">
        <v>1</v>
      </c>
      <c r="B7" s="13" t="s">
        <v>10</v>
      </c>
      <c r="C7" s="13"/>
      <c r="D7" s="13"/>
      <c r="E7" s="13"/>
      <c r="F7" s="13"/>
      <c r="G7" s="13"/>
      <c r="H7" s="13"/>
      <c r="I7" s="13"/>
      <c r="J7" s="13"/>
      <c r="K7" s="13"/>
    </row>
    <row r="8" spans="1:13" ht="12" customHeight="1">
      <c r="A8" s="12" t="s">
        <v>49</v>
      </c>
      <c r="B8" s="13" t="s">
        <v>48</v>
      </c>
      <c r="C8" s="13"/>
      <c r="D8" s="13"/>
      <c r="E8" s="13"/>
      <c r="F8" s="16"/>
      <c r="G8" s="19"/>
      <c r="H8" s="19"/>
      <c r="I8" s="19"/>
      <c r="J8" s="19"/>
      <c r="K8" s="19"/>
      <c r="L8" s="1"/>
      <c r="M8" s="1"/>
    </row>
    <row r="9" spans="1:13" ht="12" customHeight="1">
      <c r="A9" s="14" t="s">
        <v>7</v>
      </c>
      <c r="B9" s="15" t="s">
        <v>64</v>
      </c>
      <c r="C9" s="16">
        <v>18000</v>
      </c>
      <c r="D9" s="19"/>
      <c r="E9" s="19">
        <v>3.2</v>
      </c>
      <c r="F9" s="16"/>
      <c r="G9" s="19">
        <v>1</v>
      </c>
      <c r="H9" s="19"/>
      <c r="I9" s="19">
        <f>ROUND(E9*G9*10,2)</f>
        <v>32</v>
      </c>
      <c r="J9" s="19"/>
      <c r="K9" s="19"/>
      <c r="L9" s="1"/>
      <c r="M9" s="1"/>
    </row>
    <row r="10" spans="1:13" ht="12" customHeight="1">
      <c r="A10" s="14" t="s">
        <v>9</v>
      </c>
      <c r="B10" s="17" t="s">
        <v>36</v>
      </c>
      <c r="C10" s="16">
        <v>527</v>
      </c>
      <c r="D10" s="19"/>
      <c r="E10" s="19">
        <v>6.8</v>
      </c>
      <c r="F10" s="16"/>
      <c r="G10" s="19">
        <v>1.5</v>
      </c>
      <c r="H10" s="19"/>
      <c r="I10" s="19">
        <f>ROUND(E10*G10*10,2)</f>
        <v>102</v>
      </c>
      <c r="J10" s="19"/>
      <c r="K10" s="19"/>
      <c r="L10" s="1"/>
      <c r="M10" s="1"/>
    </row>
    <row r="11" spans="1:13" ht="12" customHeight="1">
      <c r="A11" s="12"/>
      <c r="B11" s="13" t="s">
        <v>53</v>
      </c>
      <c r="C11" s="18">
        <f>C9+C10</f>
        <v>18527</v>
      </c>
      <c r="D11" s="29">
        <v>1707</v>
      </c>
      <c r="E11" s="20">
        <f>E9+E10</f>
        <v>10</v>
      </c>
      <c r="F11" s="18" t="s">
        <v>60</v>
      </c>
      <c r="G11" s="21"/>
      <c r="H11" s="20">
        <f>ROUND(20*C11*12/100000,2)</f>
        <v>44.46</v>
      </c>
      <c r="I11" s="20">
        <f>I9+I10</f>
        <v>134</v>
      </c>
      <c r="J11" s="20">
        <f>H11+I11</f>
        <v>178.46</v>
      </c>
      <c r="K11" s="20">
        <f aca="true" t="shared" si="0" ref="K11:K43">ROUND((J11/E11)/10,2)</f>
        <v>1.78</v>
      </c>
      <c r="L11" s="1"/>
      <c r="M11" s="1"/>
    </row>
    <row r="12" spans="1:11" ht="12" customHeight="1">
      <c r="A12" s="12" t="s">
        <v>50</v>
      </c>
      <c r="B12" s="13" t="s">
        <v>59</v>
      </c>
      <c r="C12" s="13"/>
      <c r="D12" s="30"/>
      <c r="E12" s="21"/>
      <c r="F12" s="13"/>
      <c r="G12" s="21"/>
      <c r="H12" s="19"/>
      <c r="I12" s="19"/>
      <c r="J12" s="19"/>
      <c r="K12" s="19"/>
    </row>
    <row r="13" spans="1:15" ht="12" customHeight="1">
      <c r="A13" s="14" t="s">
        <v>7</v>
      </c>
      <c r="B13" s="15" t="s">
        <v>67</v>
      </c>
      <c r="C13" s="16">
        <v>140000</v>
      </c>
      <c r="D13" s="31"/>
      <c r="E13" s="19">
        <v>115</v>
      </c>
      <c r="F13" s="16"/>
      <c r="G13" s="19">
        <v>2.4</v>
      </c>
      <c r="H13" s="19"/>
      <c r="I13" s="19">
        <f>ROUND(E13*G13*10,2)</f>
        <v>2760</v>
      </c>
      <c r="J13" s="19"/>
      <c r="K13" s="19"/>
      <c r="M13" s="1"/>
      <c r="N13" s="23"/>
      <c r="O13" s="1"/>
    </row>
    <row r="14" spans="1:15" ht="12" customHeight="1">
      <c r="A14" s="14" t="s">
        <v>8</v>
      </c>
      <c r="B14" s="17" t="s">
        <v>65</v>
      </c>
      <c r="C14" s="16">
        <v>40000</v>
      </c>
      <c r="D14" s="31"/>
      <c r="E14" s="19">
        <v>70</v>
      </c>
      <c r="F14" s="16"/>
      <c r="G14" s="19">
        <v>3</v>
      </c>
      <c r="H14" s="19"/>
      <c r="I14" s="19">
        <f>ROUND(E14*G14*10,2)</f>
        <v>2100</v>
      </c>
      <c r="J14" s="19"/>
      <c r="K14" s="19"/>
      <c r="M14" s="1"/>
      <c r="N14" s="23"/>
      <c r="O14" s="1"/>
    </row>
    <row r="15" spans="1:15" ht="12" customHeight="1">
      <c r="A15" s="14" t="s">
        <v>9</v>
      </c>
      <c r="B15" s="17" t="s">
        <v>66</v>
      </c>
      <c r="C15" s="16">
        <v>16000</v>
      </c>
      <c r="D15" s="31"/>
      <c r="E15" s="19">
        <v>45</v>
      </c>
      <c r="F15" s="16"/>
      <c r="G15" s="19">
        <v>3.6</v>
      </c>
      <c r="H15" s="19"/>
      <c r="I15" s="19">
        <f>ROUND(E15*G15*10,2)</f>
        <v>1620</v>
      </c>
      <c r="J15" s="19"/>
      <c r="K15" s="19"/>
      <c r="M15" s="1"/>
      <c r="N15" s="23"/>
      <c r="O15" s="1"/>
    </row>
    <row r="16" spans="1:15" ht="12" customHeight="1">
      <c r="A16" s="14" t="s">
        <v>11</v>
      </c>
      <c r="B16" s="17" t="s">
        <v>37</v>
      </c>
      <c r="C16" s="33">
        <v>8768</v>
      </c>
      <c r="D16" s="54"/>
      <c r="E16" s="34">
        <v>40.42</v>
      </c>
      <c r="F16" s="16"/>
      <c r="G16" s="19">
        <v>3.6</v>
      </c>
      <c r="H16" s="19"/>
      <c r="I16" s="19">
        <f>ROUND(E16*G16*10,2)</f>
        <v>1455.12</v>
      </c>
      <c r="J16" s="19"/>
      <c r="K16" s="19"/>
      <c r="M16" s="1"/>
      <c r="N16" s="23"/>
      <c r="O16" s="1"/>
    </row>
    <row r="17" spans="1:13" ht="12" customHeight="1">
      <c r="A17" s="12"/>
      <c r="B17" s="13" t="s">
        <v>54</v>
      </c>
      <c r="C17" s="36">
        <f>C13+C14+C15+C16</f>
        <v>204768</v>
      </c>
      <c r="D17" s="55">
        <v>364405</v>
      </c>
      <c r="E17" s="37">
        <f>E13+E14+E15+E16</f>
        <v>270.42</v>
      </c>
      <c r="F17" s="18">
        <v>60</v>
      </c>
      <c r="G17" s="21"/>
      <c r="H17" s="20">
        <f>ROUND(F17*D17*12/100000,2)</f>
        <v>2623.72</v>
      </c>
      <c r="I17" s="20">
        <f>I13+I14+I15+I16</f>
        <v>7935.12</v>
      </c>
      <c r="J17" s="20">
        <f>H17+I17</f>
        <v>10558.84</v>
      </c>
      <c r="K17" s="20">
        <f t="shared" si="0"/>
        <v>3.9</v>
      </c>
      <c r="M17" s="1"/>
    </row>
    <row r="18" spans="1:11" ht="12" customHeight="1">
      <c r="A18" s="12"/>
      <c r="B18" s="13" t="s">
        <v>12</v>
      </c>
      <c r="C18" s="36">
        <f>C11+C17</f>
        <v>223295</v>
      </c>
      <c r="D18" s="55">
        <f>D11+D17</f>
        <v>366112</v>
      </c>
      <c r="E18" s="37">
        <f>E11+E17</f>
        <v>280.42</v>
      </c>
      <c r="F18" s="18"/>
      <c r="G18" s="19"/>
      <c r="H18" s="20">
        <f>H11+H17</f>
        <v>2668.18</v>
      </c>
      <c r="I18" s="20">
        <f>I11+I17</f>
        <v>8069.12</v>
      </c>
      <c r="J18" s="20">
        <f>H18+I18</f>
        <v>10737.3</v>
      </c>
      <c r="K18" s="20">
        <f t="shared" si="0"/>
        <v>3.83</v>
      </c>
    </row>
    <row r="19" spans="1:11" ht="12" customHeight="1">
      <c r="A19" s="12">
        <v>2</v>
      </c>
      <c r="B19" s="13" t="s">
        <v>13</v>
      </c>
      <c r="C19" s="56"/>
      <c r="D19" s="57"/>
      <c r="E19" s="58"/>
      <c r="F19" s="13"/>
      <c r="G19" s="21"/>
      <c r="H19" s="20"/>
      <c r="I19" s="20"/>
      <c r="J19" s="20"/>
      <c r="K19" s="20"/>
    </row>
    <row r="20" spans="1:11" ht="12" customHeight="1">
      <c r="A20" s="12" t="s">
        <v>51</v>
      </c>
      <c r="B20" s="13" t="s">
        <v>47</v>
      </c>
      <c r="C20" s="56"/>
      <c r="D20" s="57"/>
      <c r="E20" s="58"/>
      <c r="F20" s="13"/>
      <c r="G20" s="21"/>
      <c r="H20" s="19"/>
      <c r="I20" s="19"/>
      <c r="J20" s="19"/>
      <c r="K20" s="19"/>
    </row>
    <row r="21" spans="1:11" ht="12" customHeight="1">
      <c r="A21" s="14" t="s">
        <v>7</v>
      </c>
      <c r="B21" s="17" t="s">
        <v>68</v>
      </c>
      <c r="C21" s="33">
        <v>6000</v>
      </c>
      <c r="D21" s="54"/>
      <c r="E21" s="34">
        <v>7</v>
      </c>
      <c r="F21" s="16"/>
      <c r="G21" s="19">
        <v>3.3</v>
      </c>
      <c r="H21" s="19"/>
      <c r="I21" s="19">
        <f>ROUND(E21*G21*10,2)</f>
        <v>231</v>
      </c>
      <c r="J21" s="19"/>
      <c r="K21" s="19"/>
    </row>
    <row r="22" spans="1:11" ht="12" customHeight="1">
      <c r="A22" s="14" t="s">
        <v>8</v>
      </c>
      <c r="B22" s="17" t="s">
        <v>69</v>
      </c>
      <c r="C22" s="33">
        <v>4000</v>
      </c>
      <c r="D22" s="54"/>
      <c r="E22" s="34">
        <v>9.5</v>
      </c>
      <c r="F22" s="16"/>
      <c r="G22" s="19">
        <v>3.9</v>
      </c>
      <c r="H22" s="19"/>
      <c r="I22" s="19">
        <f>ROUND(E22*G22*10,2)</f>
        <v>370.5</v>
      </c>
      <c r="J22" s="19"/>
      <c r="K22" s="19"/>
    </row>
    <row r="23" spans="1:11" ht="12" customHeight="1">
      <c r="A23" s="14" t="s">
        <v>9</v>
      </c>
      <c r="B23" s="17" t="s">
        <v>70</v>
      </c>
      <c r="C23" s="33">
        <v>1600</v>
      </c>
      <c r="D23" s="54"/>
      <c r="E23" s="34">
        <v>5.5</v>
      </c>
      <c r="F23" s="16"/>
      <c r="G23" s="19">
        <v>4.4</v>
      </c>
      <c r="H23" s="19"/>
      <c r="I23" s="19">
        <f>ROUND(E23*G23*10,2)</f>
        <v>242</v>
      </c>
      <c r="J23" s="19"/>
      <c r="K23" s="19"/>
    </row>
    <row r="24" spans="1:11" ht="12" customHeight="1">
      <c r="A24" s="14" t="s">
        <v>11</v>
      </c>
      <c r="B24" s="17" t="s">
        <v>37</v>
      </c>
      <c r="C24" s="33">
        <v>794</v>
      </c>
      <c r="D24" s="54"/>
      <c r="E24" s="34">
        <v>20.17</v>
      </c>
      <c r="F24" s="18"/>
      <c r="G24" s="22">
        <v>4.4</v>
      </c>
      <c r="H24" s="19"/>
      <c r="I24" s="19">
        <f>ROUND(E24*G24*10,2)</f>
        <v>887.48</v>
      </c>
      <c r="J24" s="19"/>
      <c r="K24" s="19"/>
    </row>
    <row r="25" spans="1:11" ht="12" customHeight="1">
      <c r="A25" s="12"/>
      <c r="B25" s="13" t="s">
        <v>54</v>
      </c>
      <c r="C25" s="18">
        <f>C21+C22+C23+C24</f>
        <v>12394</v>
      </c>
      <c r="D25" s="29">
        <v>24434</v>
      </c>
      <c r="E25" s="20">
        <f>E21+E22+E23+E24</f>
        <v>42.17</v>
      </c>
      <c r="F25" s="16">
        <v>80</v>
      </c>
      <c r="G25" s="19"/>
      <c r="H25" s="20">
        <f>ROUND(F25*D25*12/100000,2)</f>
        <v>234.57</v>
      </c>
      <c r="I25" s="20">
        <f>I21+I22+I23+I24</f>
        <v>1730.98</v>
      </c>
      <c r="J25" s="20">
        <f>H25+I25</f>
        <v>1965.55</v>
      </c>
      <c r="K25" s="20">
        <f t="shared" si="0"/>
        <v>4.66</v>
      </c>
    </row>
    <row r="26" spans="1:11" ht="12" customHeight="1">
      <c r="A26" s="14" t="s">
        <v>52</v>
      </c>
      <c r="B26" s="17" t="s">
        <v>14</v>
      </c>
      <c r="C26" s="16">
        <v>0</v>
      </c>
      <c r="D26" s="31">
        <v>0</v>
      </c>
      <c r="E26" s="19">
        <v>0</v>
      </c>
      <c r="F26" s="17">
        <v>100</v>
      </c>
      <c r="G26" s="22">
        <v>4</v>
      </c>
      <c r="H26" s="19">
        <f>ROUND(F26*D26*12/100000,2)</f>
        <v>0</v>
      </c>
      <c r="I26" s="19">
        <v>0</v>
      </c>
      <c r="J26" s="19">
        <f>H26+I26</f>
        <v>0</v>
      </c>
      <c r="K26" s="19"/>
    </row>
    <row r="27" spans="1:11" ht="12" customHeight="1">
      <c r="A27" s="12"/>
      <c r="B27" s="13" t="s">
        <v>15</v>
      </c>
      <c r="C27" s="18">
        <f>C25+C26</f>
        <v>12394</v>
      </c>
      <c r="D27" s="29">
        <f>D25+D26</f>
        <v>24434</v>
      </c>
      <c r="E27" s="20">
        <f>E25+E26</f>
        <v>42.17</v>
      </c>
      <c r="F27" s="18"/>
      <c r="G27" s="20"/>
      <c r="H27" s="20">
        <f>H26+H25</f>
        <v>234.57</v>
      </c>
      <c r="I27" s="20">
        <f>I26+I25</f>
        <v>1730.98</v>
      </c>
      <c r="J27" s="20">
        <f>H27+I27</f>
        <v>1965.55</v>
      </c>
      <c r="K27" s="20">
        <f t="shared" si="0"/>
        <v>4.66</v>
      </c>
    </row>
    <row r="28" spans="1:11" ht="12" customHeight="1">
      <c r="A28" s="12">
        <v>3</v>
      </c>
      <c r="B28" s="13" t="s">
        <v>17</v>
      </c>
      <c r="C28" s="18">
        <v>424</v>
      </c>
      <c r="D28" s="29">
        <v>1460</v>
      </c>
      <c r="E28" s="20">
        <v>5.18</v>
      </c>
      <c r="F28" s="18">
        <v>60</v>
      </c>
      <c r="G28" s="20">
        <v>4.3</v>
      </c>
      <c r="H28" s="20">
        <f>ROUND(F28*D28*12/100000,2)</f>
        <v>10.51</v>
      </c>
      <c r="I28" s="20">
        <f>ROUND(E28*G28*10,2)</f>
        <v>222.74</v>
      </c>
      <c r="J28" s="20">
        <f>H28+I28</f>
        <v>233.25</v>
      </c>
      <c r="K28" s="20">
        <f t="shared" si="0"/>
        <v>4.5</v>
      </c>
    </row>
    <row r="29" spans="1:11" ht="12" customHeight="1">
      <c r="A29" s="12">
        <v>4</v>
      </c>
      <c r="B29" s="13" t="s">
        <v>55</v>
      </c>
      <c r="C29" s="16"/>
      <c r="D29" s="31"/>
      <c r="E29" s="19"/>
      <c r="F29" s="16"/>
      <c r="G29" s="19"/>
      <c r="H29" s="19"/>
      <c r="I29" s="19"/>
      <c r="J29" s="19"/>
      <c r="K29" s="19"/>
    </row>
    <row r="30" spans="1:11" ht="12" customHeight="1">
      <c r="A30" s="14" t="s">
        <v>51</v>
      </c>
      <c r="B30" s="17" t="s">
        <v>38</v>
      </c>
      <c r="C30" s="16">
        <v>18</v>
      </c>
      <c r="D30" s="31">
        <v>102</v>
      </c>
      <c r="E30" s="19">
        <v>8</v>
      </c>
      <c r="F30" s="16">
        <v>100</v>
      </c>
      <c r="G30" s="19">
        <v>4.3</v>
      </c>
      <c r="H30" s="19">
        <f>ROUND(F30*D30*12/100000,2)</f>
        <v>1.22</v>
      </c>
      <c r="I30" s="19">
        <f>ROUND(E30*G30*10,2)</f>
        <v>344</v>
      </c>
      <c r="J30" s="19">
        <f>H30+I30</f>
        <v>345.22</v>
      </c>
      <c r="K30" s="19">
        <f t="shared" si="0"/>
        <v>4.32</v>
      </c>
    </row>
    <row r="31" spans="1:11" ht="12" customHeight="1">
      <c r="A31" s="14" t="s">
        <v>52</v>
      </c>
      <c r="B31" s="17" t="s">
        <v>39</v>
      </c>
      <c r="C31" s="16">
        <v>170</v>
      </c>
      <c r="D31" s="31">
        <v>23700</v>
      </c>
      <c r="E31" s="19">
        <v>23.6</v>
      </c>
      <c r="F31" s="16">
        <v>100</v>
      </c>
      <c r="G31" s="19">
        <v>4</v>
      </c>
      <c r="H31" s="19">
        <f>ROUND(F31*D31*12/100000,2)</f>
        <v>284.4</v>
      </c>
      <c r="I31" s="19">
        <f>ROUND(E31*G31*10,2)</f>
        <v>944</v>
      </c>
      <c r="J31" s="19">
        <f>H31+I31</f>
        <v>1228.4</v>
      </c>
      <c r="K31" s="19">
        <f t="shared" si="0"/>
        <v>5.21</v>
      </c>
    </row>
    <row r="32" spans="1:11" ht="12" customHeight="1">
      <c r="A32" s="14"/>
      <c r="B32" s="13" t="s">
        <v>40</v>
      </c>
      <c r="C32" s="18">
        <f>C30+C31</f>
        <v>188</v>
      </c>
      <c r="D32" s="29">
        <f>D30+D31</f>
        <v>23802</v>
      </c>
      <c r="E32" s="20">
        <f>E30+E31</f>
        <v>31.6</v>
      </c>
      <c r="F32" s="17"/>
      <c r="G32" s="22"/>
      <c r="H32" s="20">
        <f>H30+H31</f>
        <v>285.62</v>
      </c>
      <c r="I32" s="20">
        <f>I30+I31</f>
        <v>1288</v>
      </c>
      <c r="J32" s="20">
        <f>J30+J31</f>
        <v>1573.6200000000001</v>
      </c>
      <c r="K32" s="19">
        <f t="shared" si="0"/>
        <v>4.98</v>
      </c>
    </row>
    <row r="33" spans="1:11" ht="12" customHeight="1">
      <c r="A33" s="12">
        <v>5</v>
      </c>
      <c r="B33" s="13" t="s">
        <v>56</v>
      </c>
      <c r="C33" s="16"/>
      <c r="D33" s="31"/>
      <c r="E33" s="19"/>
      <c r="F33" s="16"/>
      <c r="G33" s="19"/>
      <c r="H33" s="19"/>
      <c r="I33" s="19"/>
      <c r="J33" s="19"/>
      <c r="K33" s="19"/>
    </row>
    <row r="34" spans="1:11" ht="12" customHeight="1">
      <c r="A34" s="14" t="s">
        <v>51</v>
      </c>
      <c r="B34" s="17" t="s">
        <v>41</v>
      </c>
      <c r="C34" s="16">
        <v>41</v>
      </c>
      <c r="D34" s="31">
        <v>177</v>
      </c>
      <c r="E34" s="19">
        <v>1</v>
      </c>
      <c r="F34" s="16">
        <v>60</v>
      </c>
      <c r="G34" s="19">
        <v>2.5</v>
      </c>
      <c r="H34" s="19">
        <f>ROUND(F34*D34*12/100000,2)</f>
        <v>1.27</v>
      </c>
      <c r="I34" s="19">
        <f>ROUND(E34*G34*10,2)</f>
        <v>25</v>
      </c>
      <c r="J34" s="19">
        <f>H34+I34</f>
        <v>26.27</v>
      </c>
      <c r="K34" s="19"/>
    </row>
    <row r="35" spans="1:11" ht="12" customHeight="1">
      <c r="A35" s="14" t="s">
        <v>52</v>
      </c>
      <c r="B35" s="17" t="s">
        <v>42</v>
      </c>
      <c r="C35" s="16">
        <v>28</v>
      </c>
      <c r="D35" s="31">
        <v>435</v>
      </c>
      <c r="E35" s="19">
        <v>2</v>
      </c>
      <c r="F35" s="18">
        <v>100</v>
      </c>
      <c r="G35" s="21">
        <v>2.5</v>
      </c>
      <c r="H35" s="19">
        <f>ROUND(F35*D35*12/100000,2)</f>
        <v>5.22</v>
      </c>
      <c r="I35" s="19">
        <f>ROUND(E35*G35*10,2)</f>
        <v>50</v>
      </c>
      <c r="J35" s="20">
        <f>H35+I35</f>
        <v>55.22</v>
      </c>
      <c r="K35" s="20">
        <f t="shared" si="0"/>
        <v>2.76</v>
      </c>
    </row>
    <row r="36" spans="1:11" ht="12" customHeight="1">
      <c r="A36" s="14"/>
      <c r="B36" s="13" t="s">
        <v>43</v>
      </c>
      <c r="C36" s="18">
        <f>C34+C35</f>
        <v>69</v>
      </c>
      <c r="D36" s="29">
        <f>D34+D35</f>
        <v>612</v>
      </c>
      <c r="E36" s="20">
        <f>E34+E35</f>
        <v>3</v>
      </c>
      <c r="F36" s="16"/>
      <c r="G36" s="19"/>
      <c r="H36" s="20">
        <f>H34+H35</f>
        <v>6.49</v>
      </c>
      <c r="I36" s="20">
        <f>I34+I35</f>
        <v>75</v>
      </c>
      <c r="J36" s="20">
        <f>J34+J35</f>
        <v>81.49</v>
      </c>
      <c r="K36" s="20">
        <f t="shared" si="0"/>
        <v>2.72</v>
      </c>
    </row>
    <row r="37" spans="1:11" ht="12" customHeight="1">
      <c r="A37" s="14">
        <v>6</v>
      </c>
      <c r="B37" s="17" t="s">
        <v>57</v>
      </c>
      <c r="C37" s="16"/>
      <c r="D37" s="31"/>
      <c r="E37" s="19"/>
      <c r="F37" s="16"/>
      <c r="G37" s="19"/>
      <c r="H37" s="19"/>
      <c r="I37" s="19"/>
      <c r="J37" s="19"/>
      <c r="K37" s="19"/>
    </row>
    <row r="38" spans="1:11" ht="12" customHeight="1">
      <c r="A38" s="14" t="s">
        <v>51</v>
      </c>
      <c r="B38" s="17" t="s">
        <v>44</v>
      </c>
      <c r="C38" s="17">
        <v>2570</v>
      </c>
      <c r="D38" s="32">
        <v>18889</v>
      </c>
      <c r="E38" s="22">
        <v>24.69</v>
      </c>
      <c r="F38" s="17">
        <v>60</v>
      </c>
      <c r="G38" s="22">
        <v>2.5</v>
      </c>
      <c r="H38" s="19">
        <f>ROUND(F38*D38*12/100000,2)</f>
        <v>136</v>
      </c>
      <c r="I38" s="19">
        <f>ROUND(E38*G38*10,2)</f>
        <v>617.25</v>
      </c>
      <c r="J38" s="19">
        <f>H38+I38</f>
        <v>753.25</v>
      </c>
      <c r="K38" s="19">
        <f t="shared" si="0"/>
        <v>3.05</v>
      </c>
    </row>
    <row r="39" spans="1:11" ht="12" customHeight="1">
      <c r="A39" s="14" t="s">
        <v>52</v>
      </c>
      <c r="B39" s="17" t="s">
        <v>45</v>
      </c>
      <c r="C39" s="17">
        <v>82</v>
      </c>
      <c r="D39" s="32">
        <v>1908</v>
      </c>
      <c r="E39" s="22">
        <v>2.5</v>
      </c>
      <c r="F39" s="33">
        <v>100</v>
      </c>
      <c r="G39" s="34">
        <v>3.3</v>
      </c>
      <c r="H39" s="19">
        <f>ROUND(F39*D39*12/100000,2)</f>
        <v>22.9</v>
      </c>
      <c r="I39" s="19">
        <f>ROUND(E39*G39*10,2)</f>
        <v>82.5</v>
      </c>
      <c r="J39" s="19">
        <f>H39+I39</f>
        <v>105.4</v>
      </c>
      <c r="K39" s="20">
        <f t="shared" si="0"/>
        <v>4.22</v>
      </c>
    </row>
    <row r="40" spans="1:11" ht="12.75">
      <c r="A40" s="14" t="s">
        <v>58</v>
      </c>
      <c r="B40" s="17" t="s">
        <v>46</v>
      </c>
      <c r="C40" s="17">
        <v>19</v>
      </c>
      <c r="D40" s="32">
        <v>13211</v>
      </c>
      <c r="E40" s="22">
        <v>19</v>
      </c>
      <c r="F40" s="33">
        <v>100</v>
      </c>
      <c r="G40" s="34">
        <v>3.8</v>
      </c>
      <c r="H40" s="19">
        <f>ROUND(F40*D40*12/100000,2)</f>
        <v>158.53</v>
      </c>
      <c r="I40" s="19">
        <f>ROUND(E40*G40*10,2)</f>
        <v>722</v>
      </c>
      <c r="J40" s="19">
        <f>H40+I40</f>
        <v>880.53</v>
      </c>
      <c r="K40" s="20">
        <f t="shared" si="0"/>
        <v>4.63</v>
      </c>
    </row>
    <row r="41" spans="1:11" ht="12.75">
      <c r="A41" s="12"/>
      <c r="B41" s="13" t="s">
        <v>18</v>
      </c>
      <c r="C41" s="18">
        <f>C38+C39+C40</f>
        <v>2671</v>
      </c>
      <c r="D41" s="29">
        <f>D38+D39+D40</f>
        <v>34008</v>
      </c>
      <c r="E41" s="20">
        <f>E38+E39+E40</f>
        <v>46.19</v>
      </c>
      <c r="F41" s="24"/>
      <c r="G41" s="24"/>
      <c r="H41" s="35">
        <f>H38+H39+H40</f>
        <v>317.43</v>
      </c>
      <c r="I41" s="35">
        <f>I38+I39+I40</f>
        <v>1421.75</v>
      </c>
      <c r="J41" s="35">
        <f>J38+J39+J40</f>
        <v>1739.1799999999998</v>
      </c>
      <c r="K41" s="20">
        <f t="shared" si="0"/>
        <v>3.77</v>
      </c>
    </row>
    <row r="42" spans="1:11" ht="12.75">
      <c r="A42" s="14">
        <v>7</v>
      </c>
      <c r="B42" s="13" t="s">
        <v>19</v>
      </c>
      <c r="C42" s="18">
        <v>677</v>
      </c>
      <c r="D42" s="29">
        <v>47871</v>
      </c>
      <c r="E42" s="20">
        <v>110</v>
      </c>
      <c r="F42" s="36">
        <v>100</v>
      </c>
      <c r="G42" s="37">
        <v>3.4</v>
      </c>
      <c r="H42" s="20">
        <f>ROUND(F42*D42*12/100000,2)</f>
        <v>574.45</v>
      </c>
      <c r="I42" s="20">
        <f>ROUND(E42*G42*10,2)</f>
        <v>3740</v>
      </c>
      <c r="J42" s="20">
        <f>H42+I42</f>
        <v>4314.45</v>
      </c>
      <c r="K42" s="20">
        <f t="shared" si="0"/>
        <v>3.92</v>
      </c>
    </row>
    <row r="43" spans="1:11" ht="12.75">
      <c r="A43" s="12"/>
      <c r="B43" s="13" t="s">
        <v>20</v>
      </c>
      <c r="C43" s="18">
        <f aca="true" t="shared" si="1" ref="C43:J43">C18+C27+C28+C32+C36+C41+C42</f>
        <v>239718</v>
      </c>
      <c r="D43" s="29">
        <f t="shared" si="1"/>
        <v>498299</v>
      </c>
      <c r="E43" s="20">
        <f t="shared" si="1"/>
        <v>518.5600000000001</v>
      </c>
      <c r="F43" s="20"/>
      <c r="G43" s="20">
        <f t="shared" si="1"/>
        <v>7.699999999999999</v>
      </c>
      <c r="H43" s="20">
        <f t="shared" si="1"/>
        <v>4097.25</v>
      </c>
      <c r="I43" s="20">
        <f t="shared" si="1"/>
        <v>16547.59</v>
      </c>
      <c r="J43" s="20">
        <f t="shared" si="1"/>
        <v>20644.84</v>
      </c>
      <c r="K43" s="20">
        <f t="shared" si="0"/>
        <v>3.98</v>
      </c>
    </row>
  </sheetData>
  <sheetProtection/>
  <mergeCells count="23">
    <mergeCell ref="H3:H4"/>
    <mergeCell ref="G5:G6"/>
    <mergeCell ref="J1:K1"/>
    <mergeCell ref="A2:K2"/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I3:I4"/>
    <mergeCell ref="J3:J4"/>
    <mergeCell ref="K3:K4"/>
  </mergeCells>
  <printOptions/>
  <pageMargins left="0.8267716535433072" right="0.2362204724409449" top="1.3385826771653544" bottom="0.15748031496062992" header="0.31496062992125984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7">
      <selection activeCell="H12" sqref="H12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10.7109375" style="0" customWidth="1"/>
    <col min="4" max="4" width="9.57421875" style="0" customWidth="1"/>
    <col min="5" max="5" width="10.28125" style="0" customWidth="1"/>
    <col min="6" max="6" width="10.7109375" style="0" customWidth="1"/>
    <col min="7" max="7" width="13.28125" style="0" customWidth="1"/>
    <col min="8" max="8" width="10.421875" style="0" customWidth="1"/>
    <col min="9" max="9" width="11.00390625" style="0" customWidth="1"/>
    <col min="10" max="10" width="13.00390625" style="0" customWidth="1"/>
    <col min="11" max="11" width="11.140625" style="0" customWidth="1"/>
    <col min="12" max="12" width="11.00390625" style="0" customWidth="1"/>
    <col min="13" max="13" width="11.57421875" style="0" customWidth="1"/>
    <col min="14" max="14" width="10.57421875" style="0" customWidth="1"/>
  </cols>
  <sheetData>
    <row r="1" spans="2:14" ht="13.5" customHeight="1">
      <c r="B1" s="53"/>
      <c r="C1" s="10"/>
      <c r="D1" s="10"/>
      <c r="E1" s="10"/>
      <c r="F1" s="10"/>
      <c r="G1" s="10"/>
      <c r="H1" s="10"/>
      <c r="I1" s="10"/>
      <c r="J1" s="10"/>
      <c r="K1" s="10"/>
      <c r="L1" s="10"/>
      <c r="M1" s="73" t="s">
        <v>74</v>
      </c>
      <c r="N1" s="73"/>
    </row>
    <row r="2" spans="1:14" ht="17.25" customHeight="1">
      <c r="A2" s="72" t="s">
        <v>71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" customHeight="1">
      <c r="A3" s="68" t="s">
        <v>0</v>
      </c>
      <c r="B3" s="68" t="s">
        <v>1</v>
      </c>
      <c r="C3" s="68" t="s">
        <v>2</v>
      </c>
      <c r="D3" s="68" t="s">
        <v>27</v>
      </c>
      <c r="E3" s="68" t="s">
        <v>33</v>
      </c>
      <c r="F3" s="68" t="s">
        <v>24</v>
      </c>
      <c r="G3" s="74" t="s">
        <v>72</v>
      </c>
      <c r="H3" s="75"/>
      <c r="I3" s="76" t="s">
        <v>25</v>
      </c>
      <c r="J3" s="77"/>
      <c r="K3" s="77"/>
      <c r="L3" s="78"/>
      <c r="M3" s="68" t="s">
        <v>31</v>
      </c>
      <c r="N3" s="68" t="s">
        <v>21</v>
      </c>
    </row>
    <row r="4" spans="1:14" ht="51.75" customHeight="1">
      <c r="A4" s="69"/>
      <c r="B4" s="69"/>
      <c r="C4" s="69"/>
      <c r="D4" s="69"/>
      <c r="E4" s="69"/>
      <c r="F4" s="69"/>
      <c r="G4" s="26" t="s">
        <v>29</v>
      </c>
      <c r="H4" s="26" t="s">
        <v>28</v>
      </c>
      <c r="I4" s="27" t="s">
        <v>35</v>
      </c>
      <c r="J4" s="27" t="s">
        <v>62</v>
      </c>
      <c r="K4" s="27" t="s">
        <v>63</v>
      </c>
      <c r="L4" s="27" t="s">
        <v>34</v>
      </c>
      <c r="M4" s="69"/>
      <c r="N4" s="69"/>
    </row>
    <row r="5" spans="1:14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</row>
    <row r="6" spans="1:14" ht="12" customHeight="1">
      <c r="A6" s="12">
        <v>1</v>
      </c>
      <c r="B6" s="6" t="s">
        <v>10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" customHeight="1">
      <c r="A7" s="12" t="s">
        <v>49</v>
      </c>
      <c r="B7" s="6" t="s">
        <v>48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6" ht="12" customHeight="1">
      <c r="A8" s="14" t="s">
        <v>7</v>
      </c>
      <c r="B8" s="40" t="s">
        <v>76</v>
      </c>
      <c r="C8" s="5">
        <v>18000</v>
      </c>
      <c r="D8" s="4"/>
      <c r="E8" s="4">
        <v>3.2</v>
      </c>
      <c r="F8" s="4">
        <f>ROUND((E8*1000000)/(12*C8),2)</f>
        <v>14.81</v>
      </c>
      <c r="G8" s="5"/>
      <c r="H8" s="4">
        <v>1</v>
      </c>
      <c r="I8" s="4"/>
      <c r="J8" s="4">
        <f>ROUND(H8*F8,2)</f>
        <v>14.81</v>
      </c>
      <c r="K8" s="4">
        <f>ROUND(J8*C8/100000,2)</f>
        <v>2.67</v>
      </c>
      <c r="L8" s="4"/>
      <c r="M8" s="4"/>
      <c r="N8" s="4"/>
      <c r="O8" s="1"/>
      <c r="P8" s="1"/>
    </row>
    <row r="9" spans="1:16" ht="12" customHeight="1">
      <c r="A9" s="14" t="s">
        <v>9</v>
      </c>
      <c r="B9" s="3" t="s">
        <v>77</v>
      </c>
      <c r="C9" s="5">
        <v>527</v>
      </c>
      <c r="D9" s="4"/>
      <c r="E9" s="4">
        <v>6.8</v>
      </c>
      <c r="F9" s="4">
        <f aca="true" t="shared" si="0" ref="F9:F42">ROUND((E9*1000000)/(12*C9),2)</f>
        <v>1075.27</v>
      </c>
      <c r="G9" s="5"/>
      <c r="H9" s="4">
        <v>1.5</v>
      </c>
      <c r="I9" s="4"/>
      <c r="J9" s="4">
        <f>ROUND(15*H8+(F9-15)*H9,2)</f>
        <v>1605.41</v>
      </c>
      <c r="K9" s="4">
        <f>ROUND(J9*C9/100000,2)</f>
        <v>8.46</v>
      </c>
      <c r="L9" s="4"/>
      <c r="M9" s="4"/>
      <c r="N9" s="4"/>
      <c r="O9" s="1"/>
      <c r="P9" s="1"/>
    </row>
    <row r="10" spans="1:16" ht="12" customHeight="1">
      <c r="A10" s="12"/>
      <c r="B10" s="6" t="s">
        <v>53</v>
      </c>
      <c r="C10" s="2">
        <f>C8+C9</f>
        <v>18527</v>
      </c>
      <c r="D10" s="41">
        <v>1707</v>
      </c>
      <c r="E10" s="7">
        <f>E8+E9</f>
        <v>10</v>
      </c>
      <c r="F10" s="4">
        <f t="shared" si="0"/>
        <v>44.98</v>
      </c>
      <c r="G10" s="2" t="s">
        <v>60</v>
      </c>
      <c r="H10" s="42"/>
      <c r="I10" s="7">
        <f>ROUND(20*C10/100000,2)</f>
        <v>3.71</v>
      </c>
      <c r="J10" s="7">
        <f>J8+J9</f>
        <v>1620.22</v>
      </c>
      <c r="K10" s="7">
        <f>K8+K9</f>
        <v>11.13</v>
      </c>
      <c r="L10" s="7">
        <f>K10+I10</f>
        <v>14.84</v>
      </c>
      <c r="M10" s="7">
        <f>ROUND(L10*12,2)</f>
        <v>178.08</v>
      </c>
      <c r="N10" s="7">
        <f>ROUND(M10/(E10*10),2)</f>
        <v>1.78</v>
      </c>
      <c r="O10" s="1"/>
      <c r="P10" s="1"/>
    </row>
    <row r="11" spans="1:14" ht="12" customHeight="1">
      <c r="A11" s="12" t="s">
        <v>50</v>
      </c>
      <c r="B11" s="6" t="s">
        <v>59</v>
      </c>
      <c r="C11" s="6"/>
      <c r="D11" s="43"/>
      <c r="E11" s="42"/>
      <c r="F11" s="4"/>
      <c r="G11" s="6"/>
      <c r="H11" s="42"/>
      <c r="I11" s="4"/>
      <c r="J11" s="4"/>
      <c r="K11" s="7"/>
      <c r="L11" s="7"/>
      <c r="M11" s="7"/>
      <c r="N11" s="7"/>
    </row>
    <row r="12" spans="1:18" ht="12" customHeight="1">
      <c r="A12" s="14" t="s">
        <v>7</v>
      </c>
      <c r="B12" s="40" t="s">
        <v>78</v>
      </c>
      <c r="C12" s="5">
        <v>140000</v>
      </c>
      <c r="D12" s="44"/>
      <c r="E12" s="4">
        <v>115</v>
      </c>
      <c r="F12" s="4">
        <f t="shared" si="0"/>
        <v>68.45</v>
      </c>
      <c r="G12" s="5"/>
      <c r="H12" s="4">
        <v>2.8</v>
      </c>
      <c r="I12" s="4"/>
      <c r="J12" s="4">
        <f>ROUND(F12*H12,2)</f>
        <v>191.66</v>
      </c>
      <c r="K12" s="4">
        <f>ROUND(J12*C12/100000,2)</f>
        <v>268.32</v>
      </c>
      <c r="L12" s="4"/>
      <c r="M12" s="7"/>
      <c r="N12" s="7"/>
      <c r="P12" s="1"/>
      <c r="Q12" s="23"/>
      <c r="R12" s="1"/>
    </row>
    <row r="13" spans="1:18" ht="12" customHeight="1">
      <c r="A13" s="14" t="s">
        <v>8</v>
      </c>
      <c r="B13" s="3" t="s">
        <v>79</v>
      </c>
      <c r="C13" s="5">
        <v>40000</v>
      </c>
      <c r="D13" s="44"/>
      <c r="E13" s="4">
        <v>70</v>
      </c>
      <c r="F13" s="4">
        <f t="shared" si="0"/>
        <v>145.83</v>
      </c>
      <c r="G13" s="5"/>
      <c r="H13" s="4">
        <v>3.4</v>
      </c>
      <c r="I13" s="4"/>
      <c r="J13" s="4">
        <f>ROUND(100*H12+(F13-100)*H13,2)</f>
        <v>435.82</v>
      </c>
      <c r="K13" s="4">
        <f>ROUND(J13*C13/100000,2)</f>
        <v>174.33</v>
      </c>
      <c r="L13" s="4"/>
      <c r="M13" s="7"/>
      <c r="N13" s="7"/>
      <c r="P13" s="1"/>
      <c r="Q13" s="23"/>
      <c r="R13" s="1"/>
    </row>
    <row r="14" spans="1:18" ht="12" customHeight="1">
      <c r="A14" s="14" t="s">
        <v>9</v>
      </c>
      <c r="B14" s="3" t="s">
        <v>79</v>
      </c>
      <c r="C14" s="5">
        <v>16000</v>
      </c>
      <c r="D14" s="44"/>
      <c r="E14" s="4">
        <v>45</v>
      </c>
      <c r="F14" s="4">
        <f t="shared" si="0"/>
        <v>234.38</v>
      </c>
      <c r="G14" s="5"/>
      <c r="H14" s="4">
        <v>4.1</v>
      </c>
      <c r="I14" s="4"/>
      <c r="J14" s="4">
        <f>ROUND(100*H12+100*H13+(F14-200)*H14,2)</f>
        <v>760.96</v>
      </c>
      <c r="K14" s="4">
        <f>ROUND(J14*C14/100000,2)</f>
        <v>121.75</v>
      </c>
      <c r="L14" s="4"/>
      <c r="M14" s="7"/>
      <c r="N14" s="7"/>
      <c r="P14" s="1"/>
      <c r="Q14" s="23"/>
      <c r="R14" s="1"/>
    </row>
    <row r="15" spans="1:18" ht="12" customHeight="1">
      <c r="A15" s="14" t="s">
        <v>11</v>
      </c>
      <c r="B15" s="3" t="s">
        <v>80</v>
      </c>
      <c r="C15" s="46">
        <v>8768</v>
      </c>
      <c r="D15" s="59"/>
      <c r="E15" s="60">
        <v>40.42</v>
      </c>
      <c r="F15" s="4">
        <f t="shared" si="0"/>
        <v>384.16</v>
      </c>
      <c r="G15" s="5"/>
      <c r="H15" s="4">
        <v>4.6</v>
      </c>
      <c r="I15" s="4"/>
      <c r="J15" s="4">
        <f>ROUND(100*H12+100*H13+100*H14+(F15-300)*H15,2)</f>
        <v>1417.14</v>
      </c>
      <c r="K15" s="4">
        <f>ROUND(J15*C15/100000,2)</f>
        <v>124.25</v>
      </c>
      <c r="L15" s="4"/>
      <c r="M15" s="7"/>
      <c r="N15" s="7"/>
      <c r="P15" s="1"/>
      <c r="Q15" s="23"/>
      <c r="R15" s="1"/>
    </row>
    <row r="16" spans="1:16" ht="12" customHeight="1">
      <c r="A16" s="12"/>
      <c r="B16" s="6" t="s">
        <v>54</v>
      </c>
      <c r="C16" s="48">
        <f>C12+C13+C14+C15</f>
        <v>204768</v>
      </c>
      <c r="D16" s="61">
        <v>364405</v>
      </c>
      <c r="E16" s="62">
        <f>E12+E13+E14+E15</f>
        <v>270.42</v>
      </c>
      <c r="F16" s="4">
        <f t="shared" si="0"/>
        <v>110.05</v>
      </c>
      <c r="G16" s="2">
        <v>60</v>
      </c>
      <c r="H16" s="42"/>
      <c r="I16" s="7">
        <f>ROUND(D16*G16/100000,2)</f>
        <v>218.64</v>
      </c>
      <c r="J16" s="7">
        <f>J12+J13+J14+J15</f>
        <v>2805.58</v>
      </c>
      <c r="K16" s="7">
        <f>K12+K13+K14+K15</f>
        <v>688.65</v>
      </c>
      <c r="L16" s="7">
        <f>K16+I16</f>
        <v>907.29</v>
      </c>
      <c r="M16" s="7">
        <f>ROUND(L16*12,2)</f>
        <v>10887.48</v>
      </c>
      <c r="N16" s="7">
        <f aca="true" t="shared" si="1" ref="N16:N42">ROUND(M16/(E16*10),2)</f>
        <v>4.03</v>
      </c>
      <c r="P16" s="1"/>
    </row>
    <row r="17" spans="1:14" ht="12" customHeight="1">
      <c r="A17" s="12"/>
      <c r="B17" s="6" t="s">
        <v>12</v>
      </c>
      <c r="C17" s="48">
        <f>C10+C16</f>
        <v>223295</v>
      </c>
      <c r="D17" s="61">
        <f>D10+D16</f>
        <v>366112</v>
      </c>
      <c r="E17" s="62">
        <f>E10+E16</f>
        <v>280.42</v>
      </c>
      <c r="F17" s="7">
        <f t="shared" si="0"/>
        <v>104.65</v>
      </c>
      <c r="G17" s="2"/>
      <c r="H17" s="42"/>
      <c r="I17" s="7">
        <f>I10+I16</f>
        <v>222.35</v>
      </c>
      <c r="J17" s="7">
        <f>J10+J16</f>
        <v>4425.8</v>
      </c>
      <c r="K17" s="7">
        <f>K10+K16</f>
        <v>699.78</v>
      </c>
      <c r="L17" s="7">
        <f>K17+I17</f>
        <v>922.13</v>
      </c>
      <c r="M17" s="7">
        <f>ROUND(L17*12,2)</f>
        <v>11065.56</v>
      </c>
      <c r="N17" s="7">
        <f t="shared" si="1"/>
        <v>3.95</v>
      </c>
    </row>
    <row r="18" spans="1:14" ht="12" customHeight="1">
      <c r="A18" s="12">
        <v>2</v>
      </c>
      <c r="B18" s="6" t="s">
        <v>13</v>
      </c>
      <c r="C18" s="63"/>
      <c r="D18" s="64"/>
      <c r="E18" s="65"/>
      <c r="F18" s="4"/>
      <c r="G18" s="6"/>
      <c r="H18" s="42"/>
      <c r="I18" s="4"/>
      <c r="J18" s="4"/>
      <c r="K18" s="4"/>
      <c r="L18" s="4"/>
      <c r="M18" s="4"/>
      <c r="N18" s="7"/>
    </row>
    <row r="19" spans="1:14" ht="12" customHeight="1">
      <c r="A19" s="12" t="s">
        <v>51</v>
      </c>
      <c r="B19" s="6" t="s">
        <v>47</v>
      </c>
      <c r="C19" s="63"/>
      <c r="D19" s="64"/>
      <c r="E19" s="65"/>
      <c r="F19" s="4"/>
      <c r="G19" s="6"/>
      <c r="H19" s="42"/>
      <c r="I19" s="4"/>
      <c r="J19" s="4"/>
      <c r="K19" s="4"/>
      <c r="L19" s="4"/>
      <c r="M19" s="4"/>
      <c r="N19" s="7"/>
    </row>
    <row r="20" spans="1:14" ht="12" customHeight="1">
      <c r="A20" s="14" t="s">
        <v>7</v>
      </c>
      <c r="B20" s="40" t="s">
        <v>78</v>
      </c>
      <c r="C20" s="46">
        <v>6000</v>
      </c>
      <c r="D20" s="59"/>
      <c r="E20" s="60">
        <v>7</v>
      </c>
      <c r="F20" s="4">
        <f t="shared" si="0"/>
        <v>97.22</v>
      </c>
      <c r="G20" s="5"/>
      <c r="H20" s="4">
        <v>3.8</v>
      </c>
      <c r="I20" s="4"/>
      <c r="J20" s="4">
        <f>ROUND(F20*H20,2)</f>
        <v>369.44</v>
      </c>
      <c r="K20" s="4">
        <f>ROUND(J20*C20/100000,2)</f>
        <v>22.17</v>
      </c>
      <c r="L20" s="4"/>
      <c r="M20" s="4"/>
      <c r="N20" s="7"/>
    </row>
    <row r="21" spans="1:14" ht="12" customHeight="1">
      <c r="A21" s="14" t="s">
        <v>8</v>
      </c>
      <c r="B21" s="3" t="s">
        <v>79</v>
      </c>
      <c r="C21" s="46">
        <v>4000</v>
      </c>
      <c r="D21" s="59"/>
      <c r="E21" s="60">
        <v>9.5</v>
      </c>
      <c r="F21" s="4">
        <f t="shared" si="0"/>
        <v>197.92</v>
      </c>
      <c r="G21" s="5"/>
      <c r="H21" s="4">
        <v>4.5</v>
      </c>
      <c r="I21" s="4"/>
      <c r="J21" s="4">
        <f>ROUND(100*H20+(F21-100)*H21,2)</f>
        <v>820.64</v>
      </c>
      <c r="K21" s="4">
        <f aca="true" t="shared" si="2" ref="K21:K41">ROUND(J21*C21/100000,2)</f>
        <v>32.83</v>
      </c>
      <c r="L21" s="4"/>
      <c r="M21" s="4"/>
      <c r="N21" s="7"/>
    </row>
    <row r="22" spans="1:14" ht="12" customHeight="1">
      <c r="A22" s="14" t="s">
        <v>9</v>
      </c>
      <c r="B22" s="3" t="s">
        <v>79</v>
      </c>
      <c r="C22" s="46">
        <v>1600</v>
      </c>
      <c r="D22" s="59"/>
      <c r="E22" s="60">
        <v>5.5</v>
      </c>
      <c r="F22" s="4">
        <f t="shared" si="0"/>
        <v>286.46</v>
      </c>
      <c r="G22" s="5"/>
      <c r="H22" s="4">
        <v>5.1</v>
      </c>
      <c r="I22" s="4"/>
      <c r="J22" s="4">
        <f>ROUND(100*H20+100*H21+(F22-200)*H22,2)</f>
        <v>1270.95</v>
      </c>
      <c r="K22" s="4">
        <f t="shared" si="2"/>
        <v>20.34</v>
      </c>
      <c r="L22" s="4"/>
      <c r="M22" s="4"/>
      <c r="N22" s="7"/>
    </row>
    <row r="23" spans="1:14" ht="12" customHeight="1">
      <c r="A23" s="14" t="s">
        <v>11</v>
      </c>
      <c r="B23" s="3" t="s">
        <v>80</v>
      </c>
      <c r="C23" s="46">
        <v>794</v>
      </c>
      <c r="D23" s="59"/>
      <c r="E23" s="60">
        <v>20.17</v>
      </c>
      <c r="F23" s="4">
        <f t="shared" si="0"/>
        <v>2116.92</v>
      </c>
      <c r="G23" s="2"/>
      <c r="H23" s="4">
        <v>5.6</v>
      </c>
      <c r="I23" s="4"/>
      <c r="J23" s="4">
        <f>ROUND(100*H20+100*H21+100*H22+(F23-300)*H23,2)</f>
        <v>11514.75</v>
      </c>
      <c r="K23" s="4">
        <f t="shared" si="2"/>
        <v>91.43</v>
      </c>
      <c r="L23" s="4"/>
      <c r="M23" s="4"/>
      <c r="N23" s="7"/>
    </row>
    <row r="24" spans="1:14" ht="12" customHeight="1">
      <c r="A24" s="12"/>
      <c r="B24" s="6" t="s">
        <v>54</v>
      </c>
      <c r="C24" s="2">
        <f>C20+C21+C22+C23</f>
        <v>12394</v>
      </c>
      <c r="D24" s="41">
        <v>24434</v>
      </c>
      <c r="E24" s="7">
        <f>E20+E21+E22+E23</f>
        <v>42.17</v>
      </c>
      <c r="F24" s="4">
        <f t="shared" si="0"/>
        <v>283.54</v>
      </c>
      <c r="G24" s="5">
        <v>80</v>
      </c>
      <c r="H24" s="42"/>
      <c r="I24" s="7">
        <f>ROUND(D24*G24/100000,2)</f>
        <v>19.55</v>
      </c>
      <c r="J24" s="7">
        <f>J20+J21+J22+J23</f>
        <v>13975.779999999999</v>
      </c>
      <c r="K24" s="7">
        <f>K20+K21+K22+K23</f>
        <v>166.77</v>
      </c>
      <c r="L24" s="7">
        <f>K24+I24</f>
        <v>186.32000000000002</v>
      </c>
      <c r="M24" s="7">
        <f aca="true" t="shared" si="3" ref="M24:M41">ROUND(L24*12,2)</f>
        <v>2235.84</v>
      </c>
      <c r="N24" s="7">
        <f t="shared" si="1"/>
        <v>5.3</v>
      </c>
    </row>
    <row r="25" spans="1:14" ht="12" customHeight="1">
      <c r="A25" s="14" t="s">
        <v>52</v>
      </c>
      <c r="B25" s="3" t="s">
        <v>14</v>
      </c>
      <c r="C25" s="5">
        <v>0</v>
      </c>
      <c r="D25" s="44">
        <v>0</v>
      </c>
      <c r="E25" s="4">
        <v>0</v>
      </c>
      <c r="F25" s="4">
        <v>0</v>
      </c>
      <c r="G25" s="3">
        <v>100</v>
      </c>
      <c r="H25" s="4">
        <v>5.4</v>
      </c>
      <c r="I25" s="4">
        <f>ROUND(D25*G25/100000,2)</f>
        <v>0</v>
      </c>
      <c r="J25" s="4">
        <f>ROUND(H25*F25,2)</f>
        <v>0</v>
      </c>
      <c r="K25" s="4">
        <f t="shared" si="2"/>
        <v>0</v>
      </c>
      <c r="L25" s="7">
        <f>K25+I25</f>
        <v>0</v>
      </c>
      <c r="M25" s="4">
        <f t="shared" si="3"/>
        <v>0</v>
      </c>
      <c r="N25" s="7"/>
    </row>
    <row r="26" spans="1:14" ht="12" customHeight="1">
      <c r="A26" s="12"/>
      <c r="B26" s="6" t="s">
        <v>15</v>
      </c>
      <c r="C26" s="2">
        <f>C24+C25</f>
        <v>12394</v>
      </c>
      <c r="D26" s="41">
        <f>D24+D25</f>
        <v>24434</v>
      </c>
      <c r="E26" s="7">
        <f>E24+E25</f>
        <v>42.17</v>
      </c>
      <c r="F26" s="7">
        <f t="shared" si="0"/>
        <v>283.54</v>
      </c>
      <c r="G26" s="2"/>
      <c r="H26" s="42" t="s">
        <v>16</v>
      </c>
      <c r="I26" s="7">
        <f>I24+I25</f>
        <v>19.55</v>
      </c>
      <c r="J26" s="2">
        <f>J24+J25</f>
        <v>13975.779999999999</v>
      </c>
      <c r="K26" s="7">
        <f>K24+K25</f>
        <v>166.77</v>
      </c>
      <c r="L26" s="2">
        <f>L24+L25</f>
        <v>186.32000000000002</v>
      </c>
      <c r="M26" s="2">
        <f>M24+M25</f>
        <v>2235.84</v>
      </c>
      <c r="N26" s="7">
        <f t="shared" si="1"/>
        <v>5.3</v>
      </c>
    </row>
    <row r="27" spans="1:14" ht="12" customHeight="1">
      <c r="A27" s="12">
        <v>3</v>
      </c>
      <c r="B27" s="6" t="s">
        <v>17</v>
      </c>
      <c r="C27" s="2">
        <v>424</v>
      </c>
      <c r="D27" s="41">
        <v>1460</v>
      </c>
      <c r="E27" s="7">
        <v>5.18</v>
      </c>
      <c r="F27" s="7">
        <f t="shared" si="0"/>
        <v>1018.08</v>
      </c>
      <c r="G27" s="2">
        <v>60</v>
      </c>
      <c r="H27" s="7">
        <v>4.9</v>
      </c>
      <c r="I27" s="7">
        <f>ROUND(D27*G27/100000,2)</f>
        <v>0.88</v>
      </c>
      <c r="J27" s="7">
        <f>ROUND((H27-0.05)*F27,2)</f>
        <v>4937.69</v>
      </c>
      <c r="K27" s="7">
        <f t="shared" si="2"/>
        <v>20.94</v>
      </c>
      <c r="L27" s="7">
        <f>K27+I27</f>
        <v>21.82</v>
      </c>
      <c r="M27" s="7">
        <f t="shared" si="3"/>
        <v>261.84</v>
      </c>
      <c r="N27" s="7">
        <f t="shared" si="1"/>
        <v>5.05</v>
      </c>
    </row>
    <row r="28" spans="1:14" ht="12" customHeight="1">
      <c r="A28" s="12">
        <v>4</v>
      </c>
      <c r="B28" s="6" t="s">
        <v>55</v>
      </c>
      <c r="C28" s="5"/>
      <c r="D28" s="44"/>
      <c r="E28" s="4"/>
      <c r="F28" s="4"/>
      <c r="G28" s="5"/>
      <c r="H28" s="4"/>
      <c r="I28" s="4"/>
      <c r="J28" s="4"/>
      <c r="K28" s="4"/>
      <c r="L28" s="7"/>
      <c r="M28" s="4"/>
      <c r="N28" s="7"/>
    </row>
    <row r="29" spans="1:14" ht="12" customHeight="1">
      <c r="A29" s="14" t="s">
        <v>51</v>
      </c>
      <c r="B29" s="3" t="s">
        <v>38</v>
      </c>
      <c r="C29" s="5">
        <v>18</v>
      </c>
      <c r="D29" s="44">
        <v>102</v>
      </c>
      <c r="E29" s="4">
        <v>8</v>
      </c>
      <c r="F29" s="4">
        <f t="shared" si="0"/>
        <v>37037.04</v>
      </c>
      <c r="G29" s="5">
        <v>100</v>
      </c>
      <c r="H29" s="4">
        <v>4.9</v>
      </c>
      <c r="I29" s="4">
        <f>ROUND(D29*G29/100000,2)</f>
        <v>0.1</v>
      </c>
      <c r="J29" s="4">
        <f>ROUND(H29*F29,2)</f>
        <v>181481.5</v>
      </c>
      <c r="K29" s="4">
        <f t="shared" si="2"/>
        <v>32.67</v>
      </c>
      <c r="L29" s="7">
        <f>K29+I29</f>
        <v>32.77</v>
      </c>
      <c r="M29" s="4">
        <f t="shared" si="3"/>
        <v>393.24</v>
      </c>
      <c r="N29" s="7">
        <f t="shared" si="1"/>
        <v>4.92</v>
      </c>
    </row>
    <row r="30" spans="1:14" ht="12" customHeight="1">
      <c r="A30" s="14" t="s">
        <v>52</v>
      </c>
      <c r="B30" s="3" t="s">
        <v>39</v>
      </c>
      <c r="C30" s="5">
        <v>170</v>
      </c>
      <c r="D30" s="44">
        <v>23700</v>
      </c>
      <c r="E30" s="4">
        <v>23.6</v>
      </c>
      <c r="F30" s="4">
        <f t="shared" si="0"/>
        <v>11568.63</v>
      </c>
      <c r="G30" s="5">
        <v>100</v>
      </c>
      <c r="H30" s="4">
        <v>4.6</v>
      </c>
      <c r="I30" s="4">
        <f>ROUND(D30*G30/100000,2)</f>
        <v>23.7</v>
      </c>
      <c r="J30" s="4">
        <f>ROUND(H30*F30,2)</f>
        <v>53215.7</v>
      </c>
      <c r="K30" s="4">
        <f t="shared" si="2"/>
        <v>90.47</v>
      </c>
      <c r="L30" s="7">
        <f>K30+I30</f>
        <v>114.17</v>
      </c>
      <c r="M30" s="4">
        <f t="shared" si="3"/>
        <v>1370.04</v>
      </c>
      <c r="N30" s="7">
        <f t="shared" si="1"/>
        <v>5.81</v>
      </c>
    </row>
    <row r="31" spans="1:14" ht="12" customHeight="1">
      <c r="A31" s="14"/>
      <c r="B31" s="6" t="s">
        <v>40</v>
      </c>
      <c r="C31" s="2">
        <f>C29+C30</f>
        <v>188</v>
      </c>
      <c r="D31" s="41">
        <f>D29+D30</f>
        <v>23802</v>
      </c>
      <c r="E31" s="7">
        <f>E29+E30</f>
        <v>31.6</v>
      </c>
      <c r="F31" s="7">
        <f t="shared" si="0"/>
        <v>14007.09</v>
      </c>
      <c r="G31" s="3"/>
      <c r="H31" s="7"/>
      <c r="I31" s="7">
        <f>I29+I30</f>
        <v>23.8</v>
      </c>
      <c r="J31" s="7">
        <f>J29+J30</f>
        <v>234697.2</v>
      </c>
      <c r="K31" s="7">
        <f>K29+K30</f>
        <v>123.14</v>
      </c>
      <c r="L31" s="7">
        <f>K31+I31</f>
        <v>146.94</v>
      </c>
      <c r="M31" s="7">
        <f t="shared" si="3"/>
        <v>1763.28</v>
      </c>
      <c r="N31" s="7">
        <f t="shared" si="1"/>
        <v>5.58</v>
      </c>
    </row>
    <row r="32" spans="1:14" ht="12" customHeight="1">
      <c r="A32" s="12">
        <v>5</v>
      </c>
      <c r="B32" s="6" t="s">
        <v>56</v>
      </c>
      <c r="C32" s="5"/>
      <c r="D32" s="44"/>
      <c r="E32" s="4"/>
      <c r="F32" s="4"/>
      <c r="G32" s="5"/>
      <c r="H32" s="4"/>
      <c r="I32" s="4"/>
      <c r="J32" s="4"/>
      <c r="K32" s="4"/>
      <c r="L32" s="7"/>
      <c r="M32" s="4"/>
      <c r="N32" s="7"/>
    </row>
    <row r="33" spans="1:14" ht="12" customHeight="1">
      <c r="A33" s="14" t="s">
        <v>51</v>
      </c>
      <c r="B33" s="3" t="s">
        <v>41</v>
      </c>
      <c r="C33" s="5">
        <v>41</v>
      </c>
      <c r="D33" s="44">
        <v>177</v>
      </c>
      <c r="E33" s="4">
        <v>1</v>
      </c>
      <c r="F33" s="4">
        <f t="shared" si="0"/>
        <v>2032.52</v>
      </c>
      <c r="G33" s="5">
        <v>60</v>
      </c>
      <c r="H33" s="4">
        <v>2.9</v>
      </c>
      <c r="I33" s="4">
        <f>ROUND(D33*G33/100000,2)</f>
        <v>0.11</v>
      </c>
      <c r="J33" s="4">
        <f>ROUND(H33*F33,2)</f>
        <v>5894.31</v>
      </c>
      <c r="K33" s="4">
        <f t="shared" si="2"/>
        <v>2.42</v>
      </c>
      <c r="L33" s="7">
        <f>K33+I33</f>
        <v>2.53</v>
      </c>
      <c r="M33" s="4">
        <f t="shared" si="3"/>
        <v>30.36</v>
      </c>
      <c r="N33" s="7">
        <f t="shared" si="1"/>
        <v>3.04</v>
      </c>
    </row>
    <row r="34" spans="1:14" ht="12" customHeight="1">
      <c r="A34" s="14" t="s">
        <v>52</v>
      </c>
      <c r="B34" s="3" t="s">
        <v>42</v>
      </c>
      <c r="C34" s="5">
        <v>28</v>
      </c>
      <c r="D34" s="44">
        <v>435</v>
      </c>
      <c r="E34" s="4">
        <v>2</v>
      </c>
      <c r="F34" s="4">
        <f t="shared" si="0"/>
        <v>5952.38</v>
      </c>
      <c r="G34" s="2">
        <v>100</v>
      </c>
      <c r="H34" s="4">
        <v>2.7</v>
      </c>
      <c r="I34" s="4">
        <f>ROUND(D34*G34/100000,2)</f>
        <v>0.44</v>
      </c>
      <c r="J34" s="4">
        <f>ROUND(H34*F34,2)</f>
        <v>16071.43</v>
      </c>
      <c r="K34" s="4">
        <f t="shared" si="2"/>
        <v>4.5</v>
      </c>
      <c r="L34" s="7">
        <f>K34+I34</f>
        <v>4.94</v>
      </c>
      <c r="M34" s="4">
        <f t="shared" si="3"/>
        <v>59.28</v>
      </c>
      <c r="N34" s="7">
        <f t="shared" si="1"/>
        <v>2.96</v>
      </c>
    </row>
    <row r="35" spans="1:14" ht="12" customHeight="1">
      <c r="A35" s="14"/>
      <c r="B35" s="6" t="s">
        <v>43</v>
      </c>
      <c r="C35" s="2">
        <f>C33+C34</f>
        <v>69</v>
      </c>
      <c r="D35" s="41">
        <f>D33+D34</f>
        <v>612</v>
      </c>
      <c r="E35" s="7">
        <f>E33+E34</f>
        <v>3</v>
      </c>
      <c r="F35" s="7">
        <f t="shared" si="0"/>
        <v>3623.19</v>
      </c>
      <c r="G35" s="5"/>
      <c r="H35" s="7"/>
      <c r="I35" s="7">
        <f>I33+I34</f>
        <v>0.55</v>
      </c>
      <c r="J35" s="7">
        <f>J33+J34</f>
        <v>21965.74</v>
      </c>
      <c r="K35" s="7">
        <f>K33+K34</f>
        <v>6.92</v>
      </c>
      <c r="L35" s="7">
        <f>K35+I35</f>
        <v>7.47</v>
      </c>
      <c r="M35" s="7">
        <f t="shared" si="3"/>
        <v>89.64</v>
      </c>
      <c r="N35" s="7">
        <f t="shared" si="1"/>
        <v>2.99</v>
      </c>
    </row>
    <row r="36" spans="1:14" ht="12" customHeight="1">
      <c r="A36" s="14">
        <v>6</v>
      </c>
      <c r="B36" s="3" t="s">
        <v>57</v>
      </c>
      <c r="C36" s="5"/>
      <c r="D36" s="44"/>
      <c r="E36" s="4"/>
      <c r="F36" s="4"/>
      <c r="G36" s="5"/>
      <c r="H36" s="4"/>
      <c r="I36" s="4"/>
      <c r="J36" s="4"/>
      <c r="K36" s="4"/>
      <c r="L36" s="7"/>
      <c r="M36" s="4"/>
      <c r="N36" s="7"/>
    </row>
    <row r="37" spans="1:14" ht="12" customHeight="1">
      <c r="A37" s="14" t="s">
        <v>51</v>
      </c>
      <c r="B37" s="3" t="s">
        <v>44</v>
      </c>
      <c r="C37" s="3">
        <v>2570</v>
      </c>
      <c r="D37" s="45">
        <v>18889</v>
      </c>
      <c r="E37" s="8">
        <v>24.69</v>
      </c>
      <c r="F37" s="4">
        <f t="shared" si="0"/>
        <v>800.58</v>
      </c>
      <c r="G37" s="3">
        <v>60</v>
      </c>
      <c r="H37" s="8">
        <v>2.9</v>
      </c>
      <c r="I37" s="4">
        <f>ROUND(D37*G37/100000,2)</f>
        <v>11.33</v>
      </c>
      <c r="J37" s="4">
        <f>ROUND(H37*F37,2)</f>
        <v>2321.68</v>
      </c>
      <c r="K37" s="4">
        <f t="shared" si="2"/>
        <v>59.67</v>
      </c>
      <c r="L37" s="7">
        <f>K37+I37</f>
        <v>71</v>
      </c>
      <c r="M37" s="4">
        <f t="shared" si="3"/>
        <v>852</v>
      </c>
      <c r="N37" s="7">
        <f t="shared" si="1"/>
        <v>3.45</v>
      </c>
    </row>
    <row r="38" spans="1:14" ht="12" customHeight="1">
      <c r="A38" s="14" t="s">
        <v>52</v>
      </c>
      <c r="B38" s="3" t="s">
        <v>45</v>
      </c>
      <c r="C38" s="3">
        <v>82</v>
      </c>
      <c r="D38" s="45">
        <v>1908</v>
      </c>
      <c r="E38" s="8">
        <v>2.5</v>
      </c>
      <c r="F38" s="4">
        <f t="shared" si="0"/>
        <v>2540.65</v>
      </c>
      <c r="G38" s="46">
        <v>100</v>
      </c>
      <c r="H38" s="8">
        <v>3.8</v>
      </c>
      <c r="I38" s="4">
        <f>ROUND(D38*G38/100000,2)</f>
        <v>1.91</v>
      </c>
      <c r="J38" s="4">
        <f>ROUND(H38*F38,2)</f>
        <v>9654.47</v>
      </c>
      <c r="K38" s="4">
        <f t="shared" si="2"/>
        <v>7.92</v>
      </c>
      <c r="L38" s="7">
        <f>K38+I38</f>
        <v>9.83</v>
      </c>
      <c r="M38" s="4">
        <f t="shared" si="3"/>
        <v>117.96</v>
      </c>
      <c r="N38" s="7">
        <f t="shared" si="1"/>
        <v>4.72</v>
      </c>
    </row>
    <row r="39" spans="1:14" ht="12" customHeight="1">
      <c r="A39" s="14" t="s">
        <v>58</v>
      </c>
      <c r="B39" s="3" t="s">
        <v>46</v>
      </c>
      <c r="C39" s="3">
        <v>19</v>
      </c>
      <c r="D39" s="45">
        <v>13211</v>
      </c>
      <c r="E39" s="8">
        <v>19</v>
      </c>
      <c r="F39" s="4">
        <f t="shared" si="0"/>
        <v>83333.33</v>
      </c>
      <c r="G39" s="46">
        <v>100</v>
      </c>
      <c r="H39" s="8">
        <v>4.4</v>
      </c>
      <c r="I39" s="4">
        <f>ROUND(D39*G39/100000,2)</f>
        <v>13.21</v>
      </c>
      <c r="J39" s="4">
        <f>ROUND(H39*F39,2)</f>
        <v>366666.65</v>
      </c>
      <c r="K39" s="4">
        <f t="shared" si="2"/>
        <v>69.67</v>
      </c>
      <c r="L39" s="7">
        <f>K39+I39</f>
        <v>82.88</v>
      </c>
      <c r="M39" s="4">
        <f t="shared" si="3"/>
        <v>994.56</v>
      </c>
      <c r="N39" s="7">
        <f t="shared" si="1"/>
        <v>5.23</v>
      </c>
    </row>
    <row r="40" spans="1:14" ht="12" customHeight="1">
      <c r="A40" s="12"/>
      <c r="B40" s="6" t="s">
        <v>18</v>
      </c>
      <c r="C40" s="2">
        <f>C37+C38+C39</f>
        <v>2671</v>
      </c>
      <c r="D40" s="41">
        <f>D37+D38+D39</f>
        <v>34008</v>
      </c>
      <c r="E40" s="7">
        <f>E37+E38+E39</f>
        <v>46.19</v>
      </c>
      <c r="F40" s="7">
        <f t="shared" si="0"/>
        <v>1441.1</v>
      </c>
      <c r="G40" s="47"/>
      <c r="H40" s="42"/>
      <c r="I40" s="7">
        <f>I37+I38+I39</f>
        <v>26.450000000000003</v>
      </c>
      <c r="J40" s="7">
        <f>J37+J38+J39</f>
        <v>378642.80000000005</v>
      </c>
      <c r="K40" s="7">
        <f>K37+K38+K39</f>
        <v>137.26</v>
      </c>
      <c r="L40" s="7">
        <f>L37+L38+L39</f>
        <v>163.70999999999998</v>
      </c>
      <c r="M40" s="7">
        <f t="shared" si="3"/>
        <v>1964.52</v>
      </c>
      <c r="N40" s="7">
        <f t="shared" si="1"/>
        <v>4.25</v>
      </c>
    </row>
    <row r="41" spans="1:14" ht="12" customHeight="1">
      <c r="A41" s="14">
        <v>7</v>
      </c>
      <c r="B41" s="6" t="s">
        <v>19</v>
      </c>
      <c r="C41" s="2">
        <v>677</v>
      </c>
      <c r="D41" s="41">
        <v>47871</v>
      </c>
      <c r="E41" s="7">
        <v>110</v>
      </c>
      <c r="F41" s="7">
        <f t="shared" si="0"/>
        <v>13540.13</v>
      </c>
      <c r="G41" s="48">
        <v>100</v>
      </c>
      <c r="H41" s="7">
        <v>3.9</v>
      </c>
      <c r="I41" s="7">
        <f>ROUND(D41*G41/100000,2)</f>
        <v>47.87</v>
      </c>
      <c r="J41" s="7">
        <f>ROUND(H41*F41,2)</f>
        <v>52806.51</v>
      </c>
      <c r="K41" s="7">
        <f t="shared" si="2"/>
        <v>357.5</v>
      </c>
      <c r="L41" s="7">
        <f>K41+I41</f>
        <v>405.37</v>
      </c>
      <c r="M41" s="7">
        <f t="shared" si="3"/>
        <v>4864.44</v>
      </c>
      <c r="N41" s="7">
        <f t="shared" si="1"/>
        <v>4.42</v>
      </c>
    </row>
    <row r="42" spans="1:14" ht="12" customHeight="1">
      <c r="A42" s="12"/>
      <c r="B42" s="6" t="s">
        <v>20</v>
      </c>
      <c r="C42" s="2">
        <f>C17+C26+C27+C31+C35+C40+C41</f>
        <v>239718</v>
      </c>
      <c r="D42" s="41">
        <f>D17+D26+D27+D31+D35+D40+D41</f>
        <v>498299</v>
      </c>
      <c r="E42" s="7">
        <f>E17+E26+E27+E31+E35+E40+E41</f>
        <v>518.5600000000001</v>
      </c>
      <c r="F42" s="7">
        <f t="shared" si="0"/>
        <v>180.27</v>
      </c>
      <c r="G42" s="7"/>
      <c r="H42" s="42"/>
      <c r="I42" s="7">
        <f>I17+I26+I27+I31+I35+I40+I41</f>
        <v>341.45</v>
      </c>
      <c r="J42" s="7">
        <f>J17+J26+J27+J31+J35+J40+J41</f>
        <v>711451.52</v>
      </c>
      <c r="K42" s="7">
        <f>K17+K26+K27+K31+K35+K40+K41</f>
        <v>1512.31</v>
      </c>
      <c r="L42" s="7">
        <f>L17+L26+L27+L31+L35+L40+L41</f>
        <v>1853.7600000000002</v>
      </c>
      <c r="M42" s="7">
        <f>M17+M26+M27+M31+M35+M40+M41</f>
        <v>22245.12</v>
      </c>
      <c r="N42" s="7">
        <f t="shared" si="1"/>
        <v>4.29</v>
      </c>
    </row>
    <row r="43" spans="1:14" ht="12" customHeight="1">
      <c r="A43" s="11"/>
      <c r="B43" s="49"/>
      <c r="C43" s="49"/>
      <c r="D43" s="49"/>
      <c r="E43" s="50"/>
      <c r="F43" s="50"/>
      <c r="G43" s="50"/>
      <c r="H43" s="51"/>
      <c r="I43" s="52"/>
      <c r="J43" s="50"/>
      <c r="K43" s="50"/>
      <c r="L43" s="51"/>
      <c r="M43" s="66"/>
      <c r="N43" s="49"/>
    </row>
    <row r="44" spans="11:13" ht="12.75">
      <c r="K44" s="25"/>
      <c r="L44" s="25"/>
      <c r="M44" s="38"/>
    </row>
    <row r="45" spans="11:13" ht="12.75">
      <c r="K45" s="25"/>
      <c r="L45" s="25"/>
      <c r="M45" s="39"/>
    </row>
    <row r="46" spans="11:13" ht="12.75">
      <c r="K46" s="25"/>
      <c r="L46" s="25"/>
      <c r="M46" s="38"/>
    </row>
    <row r="47" spans="11:13" ht="12.75">
      <c r="K47" s="25"/>
      <c r="L47" s="25"/>
      <c r="M47" s="39"/>
    </row>
  </sheetData>
  <sheetProtection/>
  <mergeCells count="12">
    <mergeCell ref="M3:M4"/>
    <mergeCell ref="N3:N4"/>
    <mergeCell ref="M1:N1"/>
    <mergeCell ref="A2:N2"/>
    <mergeCell ref="A3:A4"/>
    <mergeCell ref="B3:B4"/>
    <mergeCell ref="C3:C4"/>
    <mergeCell ref="D3:D4"/>
    <mergeCell ref="E3:E4"/>
    <mergeCell ref="F3:F4"/>
    <mergeCell ref="G3:H3"/>
    <mergeCell ref="I3:L3"/>
  </mergeCells>
  <printOptions/>
  <pageMargins left="0.6299212598425197" right="0.2362204724409449" top="1.3385826771653544" bottom="0.35433070866141736" header="0.31496062992125984" footer="0.1181102362204724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Seven</cp:lastModifiedBy>
  <cp:lastPrinted>2014-03-07T08:59:06Z</cp:lastPrinted>
  <dcterms:created xsi:type="dcterms:W3CDTF">2012-06-26T10:01:56Z</dcterms:created>
  <dcterms:modified xsi:type="dcterms:W3CDTF">2014-03-07T08:59:59Z</dcterms:modified>
  <cp:category/>
  <cp:version/>
  <cp:contentType/>
  <cp:contentStatus/>
</cp:coreProperties>
</file>